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ics\BOFAS3\4_update procedures\4.8 layout BOFAS 3\"/>
    </mc:Choice>
  </mc:AlternateContent>
  <bookViews>
    <workbookView xWindow="360" yWindow="60" windowWidth="11340" windowHeight="6030"/>
  </bookViews>
  <sheets>
    <sheet name="Donnees" sheetId="1" r:id="rId1"/>
    <sheet name="Courbe cumul" sheetId="4" r:id="rId2"/>
    <sheet name="Courbe fraction" sheetId="5" r:id="rId3"/>
    <sheet name="histlog" sheetId="6" state="hidden" r:id="rId4"/>
  </sheets>
  <calcPr calcId="152511"/>
</workbook>
</file>

<file path=xl/calcChain.xml><?xml version="1.0" encoding="utf-8"?>
<calcChain xmlns="http://schemas.openxmlformats.org/spreadsheetml/2006/main">
  <c r="F5" i="1" l="1"/>
  <c r="H4" i="1"/>
  <c r="G4" i="1"/>
  <c r="F4" i="1"/>
  <c r="E20" i="1" l="1"/>
  <c r="D6" i="1"/>
  <c r="E6" i="1" s="1"/>
  <c r="B13" i="1"/>
  <c r="B12" i="1"/>
  <c r="B11" i="1"/>
  <c r="B10" i="1"/>
  <c r="B9" i="1"/>
  <c r="B8" i="1"/>
  <c r="B7" i="1"/>
  <c r="B14" i="1"/>
  <c r="D13" i="1"/>
  <c r="D12" i="1"/>
  <c r="D11" i="1"/>
  <c r="D10" i="1"/>
  <c r="D9" i="1"/>
  <c r="D8" i="1"/>
  <c r="D7" i="1"/>
  <c r="D14" i="1"/>
  <c r="D15" i="1"/>
  <c r="E15" i="1" s="1"/>
  <c r="E7" i="1" l="1"/>
  <c r="E9" i="1"/>
  <c r="E11" i="1"/>
  <c r="E13" i="1"/>
  <c r="E14" i="1"/>
  <c r="E8" i="1"/>
  <c r="E10" i="1"/>
  <c r="E12" i="1"/>
  <c r="E18" i="1" l="1"/>
  <c r="E22" i="1" s="1"/>
  <c r="E23" i="1" l="1"/>
  <c r="E24" i="1"/>
</calcChain>
</file>

<file path=xl/sharedStrings.xml><?xml version="1.0" encoding="utf-8"?>
<sst xmlns="http://schemas.openxmlformats.org/spreadsheetml/2006/main" count="40" uniqueCount="36">
  <si>
    <t>cm/s</t>
  </si>
  <si>
    <t>m/s</t>
  </si>
  <si>
    <t>µm</t>
  </si>
  <si>
    <t>1/cm</t>
  </si>
  <si>
    <t>%/100</t>
  </si>
  <si>
    <t>N° dossier.</t>
  </si>
  <si>
    <t>Réf. forage + prof.</t>
  </si>
  <si>
    <t>Calcul de la perméabilité selon Kozeny</t>
  </si>
  <si>
    <t>Maille tamis</t>
  </si>
  <si>
    <t>Pourcentage massique cumulé</t>
  </si>
  <si>
    <t>Pourcentage massique fraction</t>
  </si>
  <si>
    <t>Surface spécifique par fraction x % mass fract</t>
  </si>
  <si>
    <t>Masse volumique des particules</t>
  </si>
  <si>
    <r>
      <t xml:space="preserve">Surface spécifique normalisée </t>
    </r>
    <r>
      <rPr>
        <u/>
        <sz val="10"/>
        <rFont val="Trebuchet MS"/>
        <family val="2"/>
      </rPr>
      <t>U</t>
    </r>
  </si>
  <si>
    <r>
      <t>Porosité n</t>
    </r>
    <r>
      <rPr>
        <vertAlign val="subscript"/>
        <sz val="10"/>
        <rFont val="Trebuchet MS"/>
        <family val="2"/>
      </rPr>
      <t>e</t>
    </r>
  </si>
  <si>
    <t>Masse volumique sèche c</t>
  </si>
  <si>
    <r>
      <t>tonne/m</t>
    </r>
    <r>
      <rPr>
        <vertAlign val="superscript"/>
        <sz val="10"/>
        <rFont val="Trebuchet MS"/>
        <family val="2"/>
      </rPr>
      <t>3</t>
    </r>
  </si>
  <si>
    <t>= A compléter</t>
  </si>
  <si>
    <t>Perméabilité selons Kozeny</t>
  </si>
  <si>
    <t>m/j</t>
  </si>
  <si>
    <t>% mass. cumul</t>
  </si>
  <si>
    <t>% mass. Fract.</t>
  </si>
  <si>
    <t>% mass. /cm</t>
  </si>
  <si>
    <t>Diamètre moyen des particules</t>
  </si>
  <si>
    <t>Titres graphiques</t>
  </si>
  <si>
    <t>versie</t>
  </si>
  <si>
    <t>naam</t>
  </si>
  <si>
    <t>goedgekeurd</t>
  </si>
  <si>
    <t>datum</t>
  </si>
  <si>
    <t>opmerking</t>
  </si>
  <si>
    <t>GM</t>
  </si>
  <si>
    <t>revisie ifv BOFAS 3</t>
  </si>
  <si>
    <t>LV</t>
  </si>
  <si>
    <t>lay-out BOFAS 3</t>
  </si>
  <si>
    <t>EG</t>
  </si>
  <si>
    <t>Version définitive BOFAS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</si>
</sst>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E+00"/>
  </numFmts>
  <fonts count="8" x14ac:knownFonts="1">
    <font>
      <sz val="10"/>
      <name val="Arial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vertAlign val="superscript"/>
      <sz val="10"/>
      <name val="Trebuchet MS"/>
      <family val="2"/>
    </font>
    <font>
      <vertAlign val="subscript"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3" fillId="0" borderId="16" xfId="0" applyFont="1" applyBorder="1" applyProtection="1"/>
    <xf numFmtId="0" fontId="3" fillId="0" borderId="16" xfId="0" applyFont="1" applyFill="1" applyBorder="1" applyProtection="1"/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" fontId="1" fillId="0" borderId="11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164" fontId="1" fillId="0" borderId="14" xfId="0" applyNumberFormat="1" applyFont="1" applyBorder="1" applyAlignment="1" applyProtection="1">
      <alignment horizont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center" vertical="top" wrapText="1"/>
    </xf>
    <xf numFmtId="165" fontId="1" fillId="0" borderId="0" xfId="0" applyNumberFormat="1" applyFont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right" vertical="top" wrapText="1"/>
    </xf>
    <xf numFmtId="164" fontId="1" fillId="0" borderId="15" xfId="0" applyNumberFormat="1" applyFont="1" applyBorder="1" applyAlignment="1" applyProtection="1">
      <alignment horizontal="center" vertical="top" wrapText="1"/>
    </xf>
    <xf numFmtId="2" fontId="1" fillId="0" borderId="15" xfId="0" applyNumberFormat="1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166" fontId="4" fillId="0" borderId="12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165" fontId="4" fillId="0" borderId="15" xfId="0" applyNumberFormat="1" applyFont="1" applyBorder="1" applyAlignment="1" applyProtection="1">
      <alignment horizontal="center"/>
    </xf>
    <xf numFmtId="164" fontId="1" fillId="0" borderId="0" xfId="0" applyNumberFormat="1" applyFont="1" applyFill="1" applyProtection="1"/>
    <xf numFmtId="2" fontId="1" fillId="0" borderId="0" xfId="0" applyNumberFormat="1" applyFont="1" applyProtection="1"/>
    <xf numFmtId="0" fontId="1" fillId="0" borderId="0" xfId="0" applyFont="1" applyFill="1" applyProtection="1"/>
    <xf numFmtId="0" fontId="4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Protection="1"/>
    <xf numFmtId="0" fontId="1" fillId="0" borderId="0" xfId="0" quotePrefix="1" applyFont="1" applyProtection="1"/>
    <xf numFmtId="0" fontId="1" fillId="0" borderId="0" xfId="0" applyFont="1" applyAlignment="1" applyProtection="1">
      <alignment horizontal="left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right" vertical="top" wrapText="1"/>
    </xf>
    <xf numFmtId="0" fontId="4" fillId="0" borderId="11" xfId="0" applyFont="1" applyBorder="1" applyAlignment="1" applyProtection="1">
      <alignment horizontal="right" vertical="top" wrapText="1"/>
    </xf>
    <xf numFmtId="0" fontId="4" fillId="0" borderId="13" xfId="0" applyFont="1" applyBorder="1" applyAlignment="1" applyProtection="1">
      <alignment horizontal="right" vertical="top" wrapText="1"/>
    </xf>
    <xf numFmtId="0" fontId="4" fillId="0" borderId="14" xfId="0" applyFont="1" applyBorder="1" applyAlignment="1" applyProtection="1">
      <alignment horizontal="right" vertical="top" wrapText="1"/>
    </xf>
    <xf numFmtId="164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right" vertical="top" wrapText="1"/>
    </xf>
    <xf numFmtId="0" fontId="1" fillId="0" borderId="14" xfId="0" applyFont="1" applyBorder="1" applyAlignment="1" applyProtection="1">
      <alignment horizontal="right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1" fillId="0" borderId="17" xfId="0" applyFont="1" applyBorder="1"/>
    <xf numFmtId="14" fontId="1" fillId="0" borderId="17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Donnees!$F$5</c:f>
          <c:strCache>
            <c:ptCount val="1"/>
            <c:pt idx="0">
              <c:v>Granulométrie    Dossier:     Echantillon: 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8.0661840744571001E-2"/>
          <c:y val="0.125"/>
          <c:w val="0.88934850051706249"/>
          <c:h val="0.765202702702702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Donnees!$A$7:$A$15</c:f>
              <c:numCache>
                <c:formatCode>General</c:formatCode>
                <c:ptCount val="9"/>
                <c:pt idx="0">
                  <c:v>2000</c:v>
                </c:pt>
                <c:pt idx="1">
                  <c:v>1000</c:v>
                </c:pt>
                <c:pt idx="2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63</c:v>
                </c:pt>
                <c:pt idx="6">
                  <c:v>50</c:v>
                </c:pt>
                <c:pt idx="7">
                  <c:v>16</c:v>
                </c:pt>
                <c:pt idx="8">
                  <c:v>2</c:v>
                </c:pt>
              </c:numCache>
            </c:numRef>
          </c:xVal>
          <c:yVal>
            <c:numRef>
              <c:f>Donnees!$C$7:$C$15</c:f>
              <c:numCache>
                <c:formatCode>0.0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70960"/>
        <c:axId val="332971352"/>
      </c:scatterChart>
      <c:valAx>
        <c:axId val="332970960"/>
        <c:scaling>
          <c:logBase val="10"/>
          <c:orientation val="minMax"/>
          <c:max val="10000"/>
        </c:scaling>
        <c:delete val="0"/>
        <c:axPos val="b"/>
        <c:minorGridlines/>
        <c:title>
          <c:tx>
            <c:strRef>
              <c:f>Donnees!$F$4</c:f>
              <c:strCache>
                <c:ptCount val="1"/>
                <c:pt idx="0">
                  <c:v>Diamètre moyen des particules (en µm)</c:v>
                </c:pt>
              </c:strCache>
            </c:strRef>
          </c:tx>
          <c:layout>
            <c:manualLayout>
              <c:xMode val="edge"/>
              <c:yMode val="edge"/>
              <c:x val="0.39165446162191486"/>
              <c:y val="0.93179567328918322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nl-BE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332971352"/>
        <c:crosses val="autoZero"/>
        <c:crossBetween val="midCat"/>
      </c:valAx>
      <c:valAx>
        <c:axId val="332971352"/>
        <c:scaling>
          <c:orientation val="minMax"/>
          <c:max val="100"/>
        </c:scaling>
        <c:delete val="0"/>
        <c:axPos val="l"/>
        <c:majorGridlines/>
        <c:title>
          <c:tx>
            <c:strRef>
              <c:f>Donnees!$G$4</c:f>
              <c:strCache>
                <c:ptCount val="1"/>
                <c:pt idx="0">
                  <c:v>Pourcentage massique cumulé (en % )</c:v>
                </c:pt>
              </c:strCache>
            </c:strRef>
          </c:tx>
          <c:layout>
            <c:manualLayout>
              <c:xMode val="edge"/>
              <c:yMode val="edge"/>
              <c:x val="1.1375427176566316E-2"/>
              <c:y val="0.3282682560706402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nl-BE"/>
            </a:p>
          </c:tx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332970960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Donnees!$F$5</c:f>
          <c:strCache>
            <c:ptCount val="1"/>
            <c:pt idx="0">
              <c:v>Granulométrie    Dossier:     Echantillon: 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8.0661840744571028E-2"/>
          <c:y val="0.125"/>
          <c:w val="0.88934850051706249"/>
          <c:h val="0.765202702702702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Donnees!$B$6:$B$15</c:f>
              <c:numCache>
                <c:formatCode>0</c:formatCode>
                <c:ptCount val="10"/>
                <c:pt idx="0" formatCode="General">
                  <c:v>2000</c:v>
                </c:pt>
                <c:pt idx="1">
                  <c:v>1414.213562373096</c:v>
                </c:pt>
                <c:pt idx="2">
                  <c:v>707.10678118654801</c:v>
                </c:pt>
                <c:pt idx="3">
                  <c:v>353.55339059327395</c:v>
                </c:pt>
                <c:pt idx="4">
                  <c:v>176.77669529663694</c:v>
                </c:pt>
                <c:pt idx="5">
                  <c:v>88.741196746494253</c:v>
                </c:pt>
                <c:pt idx="6">
                  <c:v>56.124860801609152</c:v>
                </c:pt>
                <c:pt idx="7">
                  <c:v>28.284271247461909</c:v>
                </c:pt>
                <c:pt idx="8">
                  <c:v>5.6568542494923815</c:v>
                </c:pt>
                <c:pt idx="9">
                  <c:v>2</c:v>
                </c:pt>
              </c:numCache>
            </c:numRef>
          </c:xVal>
          <c:yVal>
            <c:numRef>
              <c:f>Donnees!$D$6:$D$15</c:f>
              <c:numCache>
                <c:formatCode>0.0</c:formatCode>
                <c:ptCount val="1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72136"/>
        <c:axId val="332972528"/>
      </c:scatterChart>
      <c:valAx>
        <c:axId val="332972136"/>
        <c:scaling>
          <c:logBase val="10"/>
          <c:orientation val="minMax"/>
        </c:scaling>
        <c:delete val="0"/>
        <c:axPos val="b"/>
        <c:minorGridlines/>
        <c:title>
          <c:tx>
            <c:strRef>
              <c:f>Donnees!$F$4</c:f>
              <c:strCache>
                <c:ptCount val="1"/>
                <c:pt idx="0">
                  <c:v>Diamètre moyen des particules (en µm)</c:v>
                </c:pt>
              </c:strCache>
            </c:strRef>
          </c:tx>
          <c:layout>
            <c:manualLayout>
              <c:xMode val="edge"/>
              <c:yMode val="edge"/>
              <c:x val="0.38476539191754816"/>
              <c:y val="0.94256759381898458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nl-BE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332972528"/>
        <c:crosses val="autoZero"/>
        <c:crossBetween val="midCat"/>
      </c:valAx>
      <c:valAx>
        <c:axId val="332972528"/>
        <c:scaling>
          <c:orientation val="minMax"/>
          <c:min val="0"/>
        </c:scaling>
        <c:delete val="0"/>
        <c:axPos val="l"/>
        <c:majorGridlines/>
        <c:title>
          <c:tx>
            <c:strRef>
              <c:f>Donnees!$H$4</c:f>
              <c:strCache>
                <c:ptCount val="1"/>
                <c:pt idx="0">
                  <c:v>Pourcentage massique fraction (en % )</c:v>
                </c:pt>
              </c:strCache>
            </c:strRef>
          </c:tx>
          <c:layout>
            <c:manualLayout>
              <c:xMode val="edge"/>
              <c:yMode val="edge"/>
              <c:x val="1.1375427176566316E-2"/>
              <c:y val="0.3215397792494481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nl-BE"/>
            </a:p>
          </c:tx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332972136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sheetProtection algorithmName="SHA-512" hashValue="qxwg+dLv4dDbLb9HzbNG15wu4N205TQp9UVMVl4z0qNVfSwDchoSU5wcKI3s/MmXkm2hSru5ybQfqqqzkdd4Gg==" saltValue="vkoBEnyotjXLkRnqBZQj0A==" spinCount="100000" content="1" object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&amp;C&amp;"Trebuchet MS,Standaard"&amp;F</oddHeader>
    <oddFooter>&amp;L&amp;"Trebuchet MS,Standaard"Date d'impression: &amp;D&amp;R&amp;"Trebuchet MS,Standaard"&amp;P/&amp;N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sheetProtection algorithmName="SHA-512" hashValue="3ZkhzGbwX/xF1hIevKx55IOPhVymXjNcxITgJ0YQGSLVGuNy+es/587pBF/bF1ZmpsJtGZsgAk50yHZ5UmROxw==" saltValue="56IbWVeMNK0ftbk7T9jVYg==" spinCount="100000" content="1" object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&amp;C&amp;"Trebuchet MS,Standaard"&amp;F</oddHeader>
    <oddFooter>&amp;L&amp;"Trebuchet MS,Standaard"Date d'impression: &amp;D&amp;R&amp;"Trebuchet MS,Standaard"&amp;P/&amp;N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7500" cy="5647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7500" cy="5647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Normal="100" workbookViewId="0">
      <selection activeCell="C7" sqref="C7"/>
    </sheetView>
  </sheetViews>
  <sheetFormatPr defaultColWidth="0" defaultRowHeight="15" zeroHeight="1" x14ac:dyDescent="0.3"/>
  <cols>
    <col min="1" max="1" width="16.140625" style="6" customWidth="1"/>
    <col min="2" max="2" width="15" style="6" customWidth="1"/>
    <col min="3" max="3" width="16.140625" style="6" customWidth="1"/>
    <col min="4" max="4" width="21.28515625" style="6" customWidth="1"/>
    <col min="5" max="5" width="19.5703125" style="6" customWidth="1"/>
    <col min="6" max="8" width="35.7109375" style="6" hidden="1" customWidth="1"/>
    <col min="9" max="9" width="13.7109375" style="6" hidden="1" customWidth="1"/>
    <col min="10" max="10" width="9.140625" style="6" hidden="1" customWidth="1"/>
    <col min="11" max="11" width="13.140625" style="6" hidden="1" customWidth="1"/>
    <col min="12" max="12" width="11.42578125" style="6" hidden="1" customWidth="1"/>
    <col min="13" max="19" width="9.140625" style="6" hidden="1" customWidth="1"/>
    <col min="20" max="20" width="5.7109375" style="6" hidden="1" customWidth="1"/>
    <col min="21" max="16384" width="0" style="6" hidden="1"/>
  </cols>
  <sheetData>
    <row r="1" spans="1:12" ht="18" x14ac:dyDescent="0.35">
      <c r="A1" s="4" t="s">
        <v>5</v>
      </c>
      <c r="B1" s="1"/>
      <c r="C1" s="5"/>
      <c r="D1" s="4" t="s">
        <v>6</v>
      </c>
      <c r="E1" s="1"/>
    </row>
    <row r="2" spans="1:12" ht="18" x14ac:dyDescent="0.35">
      <c r="A2" s="7"/>
      <c r="B2" s="8"/>
      <c r="C2" s="8"/>
      <c r="D2" s="8"/>
      <c r="E2" s="8"/>
    </row>
    <row r="3" spans="1:12" ht="21" customHeight="1" x14ac:dyDescent="0.3">
      <c r="A3" s="48" t="s">
        <v>7</v>
      </c>
      <c r="B3" s="48"/>
      <c r="C3" s="48"/>
      <c r="D3" s="48"/>
      <c r="E3" s="48"/>
      <c r="F3" s="6" t="s">
        <v>24</v>
      </c>
    </row>
    <row r="4" spans="1:12" s="12" customFormat="1" ht="28.5" customHeight="1" x14ac:dyDescent="0.2">
      <c r="A4" s="9" t="s">
        <v>8</v>
      </c>
      <c r="B4" s="10" t="s">
        <v>23</v>
      </c>
      <c r="C4" s="10" t="s">
        <v>9</v>
      </c>
      <c r="D4" s="10" t="s">
        <v>10</v>
      </c>
      <c r="E4" s="11" t="s">
        <v>11</v>
      </c>
      <c r="F4" s="47" t="str">
        <f>+$B$4&amp;" (en "&amp;LEFT($B$5,2)&amp;")"</f>
        <v>Diamètre moyen des particules (en µm)</v>
      </c>
      <c r="G4" s="47" t="str">
        <f>+$C$4&amp;" (en "&amp;LEFT($C$5,2)&amp;")"</f>
        <v>Pourcentage massique cumulé (en % )</v>
      </c>
      <c r="H4" s="47" t="str">
        <f>+$D$4&amp;" (en "&amp;LEFT($D$5,2)&amp;")"</f>
        <v>Pourcentage massique fraction (en % )</v>
      </c>
    </row>
    <row r="5" spans="1:12" s="12" customFormat="1" ht="13.5" customHeight="1" x14ac:dyDescent="0.2">
      <c r="A5" s="13" t="s">
        <v>2</v>
      </c>
      <c r="B5" s="14" t="s">
        <v>2</v>
      </c>
      <c r="C5" s="14" t="s">
        <v>20</v>
      </c>
      <c r="D5" s="14" t="s">
        <v>21</v>
      </c>
      <c r="E5" s="15" t="s">
        <v>22</v>
      </c>
      <c r="F5" s="47" t="str">
        <f>+"Granulométrie    Dossier: "&amp;$B$1&amp;"    Echantillon: "&amp;$E$1</f>
        <v xml:space="preserve">Granulométrie    Dossier:     Echantillon: </v>
      </c>
    </row>
    <row r="6" spans="1:12" s="20" customFormat="1" x14ac:dyDescent="0.3">
      <c r="A6" s="16"/>
      <c r="B6" s="17">
        <v>2000</v>
      </c>
      <c r="C6" s="18">
        <v>100</v>
      </c>
      <c r="D6" s="18">
        <f>C6-C7</f>
        <v>100</v>
      </c>
      <c r="E6" s="19">
        <f>D6/(B6/10000)</f>
        <v>500</v>
      </c>
      <c r="G6" s="21"/>
    </row>
    <row r="7" spans="1:12" s="20" customFormat="1" x14ac:dyDescent="0.3">
      <c r="A7" s="22">
        <v>2000</v>
      </c>
      <c r="B7" s="23">
        <f t="shared" ref="B7:B13" si="0">10^((LOG(A7)+LOG(A8))/2)</f>
        <v>1414.213562373096</v>
      </c>
      <c r="C7" s="1"/>
      <c r="D7" s="24">
        <f t="shared" ref="D7:D13" si="1">C7-C8</f>
        <v>0</v>
      </c>
      <c r="E7" s="25">
        <f t="shared" ref="E7:E15" si="2">D7/(B7/10000)</f>
        <v>0</v>
      </c>
      <c r="F7" s="21"/>
      <c r="G7" s="21"/>
    </row>
    <row r="8" spans="1:12" s="20" customFormat="1" x14ac:dyDescent="0.3">
      <c r="A8" s="22">
        <v>1000</v>
      </c>
      <c r="B8" s="23">
        <f t="shared" si="0"/>
        <v>707.10678118654801</v>
      </c>
      <c r="C8" s="1"/>
      <c r="D8" s="24">
        <f t="shared" si="1"/>
        <v>0</v>
      </c>
      <c r="E8" s="25">
        <f t="shared" si="2"/>
        <v>0</v>
      </c>
      <c r="F8" s="21"/>
      <c r="G8" s="21"/>
    </row>
    <row r="9" spans="1:12" s="20" customFormat="1" x14ac:dyDescent="0.3">
      <c r="A9" s="22">
        <v>500</v>
      </c>
      <c r="B9" s="23">
        <f t="shared" si="0"/>
        <v>353.55339059327395</v>
      </c>
      <c r="C9" s="1"/>
      <c r="D9" s="24">
        <f t="shared" si="1"/>
        <v>0</v>
      </c>
      <c r="E9" s="25">
        <f t="shared" si="2"/>
        <v>0</v>
      </c>
      <c r="F9" s="21"/>
      <c r="G9" s="21"/>
    </row>
    <row r="10" spans="1:12" s="20" customFormat="1" x14ac:dyDescent="0.3">
      <c r="A10" s="22">
        <v>250</v>
      </c>
      <c r="B10" s="23">
        <f t="shared" si="0"/>
        <v>176.77669529663694</v>
      </c>
      <c r="C10" s="1"/>
      <c r="D10" s="24">
        <f t="shared" si="1"/>
        <v>0</v>
      </c>
      <c r="E10" s="25">
        <f t="shared" si="2"/>
        <v>0</v>
      </c>
      <c r="F10" s="21"/>
      <c r="G10" s="21"/>
    </row>
    <row r="11" spans="1:12" s="20" customFormat="1" x14ac:dyDescent="0.3">
      <c r="A11" s="22">
        <v>125</v>
      </c>
      <c r="B11" s="23">
        <f t="shared" si="0"/>
        <v>88.741196746494253</v>
      </c>
      <c r="C11" s="1"/>
      <c r="D11" s="24">
        <f t="shared" si="1"/>
        <v>0</v>
      </c>
      <c r="E11" s="25">
        <f t="shared" si="2"/>
        <v>0</v>
      </c>
      <c r="F11" s="21"/>
      <c r="G11" s="21"/>
    </row>
    <row r="12" spans="1:12" s="20" customFormat="1" x14ac:dyDescent="0.3">
      <c r="A12" s="22">
        <v>63</v>
      </c>
      <c r="B12" s="23">
        <f t="shared" si="0"/>
        <v>56.124860801609152</v>
      </c>
      <c r="C12" s="1"/>
      <c r="D12" s="24">
        <f t="shared" si="1"/>
        <v>0</v>
      </c>
      <c r="E12" s="25">
        <f t="shared" si="2"/>
        <v>0</v>
      </c>
      <c r="F12" s="21"/>
      <c r="G12" s="21"/>
    </row>
    <row r="13" spans="1:12" s="20" customFormat="1" x14ac:dyDescent="0.3">
      <c r="A13" s="22">
        <v>50</v>
      </c>
      <c r="B13" s="23">
        <f t="shared" si="0"/>
        <v>28.284271247461909</v>
      </c>
      <c r="C13" s="1"/>
      <c r="D13" s="24">
        <f t="shared" si="1"/>
        <v>0</v>
      </c>
      <c r="E13" s="25">
        <f t="shared" si="2"/>
        <v>0</v>
      </c>
      <c r="F13" s="21"/>
      <c r="G13" s="21"/>
    </row>
    <row r="14" spans="1:12" s="20" customFormat="1" x14ac:dyDescent="0.3">
      <c r="A14" s="22">
        <v>16</v>
      </c>
      <c r="B14" s="23">
        <f>10^((LOG(A14)+LOG(A15))/2)</f>
        <v>5.6568542494923815</v>
      </c>
      <c r="C14" s="1"/>
      <c r="D14" s="24">
        <f>C14-C15</f>
        <v>0</v>
      </c>
      <c r="E14" s="25">
        <f t="shared" si="2"/>
        <v>0</v>
      </c>
      <c r="F14" s="21"/>
      <c r="G14" s="21"/>
      <c r="J14" s="21"/>
      <c r="K14" s="21"/>
      <c r="L14" s="21"/>
    </row>
    <row r="15" spans="1:12" s="20" customFormat="1" x14ac:dyDescent="0.3">
      <c r="A15" s="26">
        <v>2</v>
      </c>
      <c r="B15" s="27">
        <v>2</v>
      </c>
      <c r="C15" s="2"/>
      <c r="D15" s="28">
        <f>C15</f>
        <v>0</v>
      </c>
      <c r="E15" s="29">
        <f t="shared" si="2"/>
        <v>0</v>
      </c>
      <c r="F15" s="21"/>
      <c r="G15" s="21"/>
      <c r="J15" s="21"/>
      <c r="K15" s="21"/>
      <c r="L15" s="21"/>
    </row>
    <row r="16" spans="1:12" x14ac:dyDescent="0.3">
      <c r="C16" s="30"/>
      <c r="D16" s="30"/>
      <c r="E16" s="30"/>
      <c r="F16" s="30"/>
      <c r="G16" s="30"/>
      <c r="J16" s="30"/>
      <c r="K16" s="30"/>
      <c r="L16" s="30"/>
    </row>
    <row r="17" spans="1:12" s="12" customFormat="1" ht="14.25" customHeight="1" x14ac:dyDescent="0.2">
      <c r="A17" s="56" t="s">
        <v>12</v>
      </c>
      <c r="B17" s="55"/>
      <c r="C17" s="53" t="s">
        <v>13</v>
      </c>
      <c r="D17" s="54"/>
      <c r="E17" s="55"/>
      <c r="F17" s="31"/>
      <c r="G17" s="31"/>
      <c r="J17" s="31"/>
      <c r="K17" s="31"/>
      <c r="L17" s="32"/>
    </row>
    <row r="18" spans="1:12" s="12" customFormat="1" ht="17.25" x14ac:dyDescent="0.2">
      <c r="A18" s="33" t="s">
        <v>16</v>
      </c>
      <c r="B18" s="3">
        <v>2.65</v>
      </c>
      <c r="C18" s="57" t="s">
        <v>3</v>
      </c>
      <c r="D18" s="58"/>
      <c r="E18" s="34">
        <f>SUM(E6:E15)/SUM(D6:D15)</f>
        <v>5</v>
      </c>
      <c r="F18" s="31"/>
      <c r="G18" s="31"/>
      <c r="J18" s="31"/>
      <c r="K18" s="31"/>
      <c r="L18" s="32"/>
    </row>
    <row r="19" spans="1:12" s="12" customFormat="1" ht="14.25" customHeight="1" x14ac:dyDescent="0.2">
      <c r="A19" s="56" t="s">
        <v>15</v>
      </c>
      <c r="B19" s="55"/>
      <c r="C19" s="56" t="s">
        <v>14</v>
      </c>
      <c r="D19" s="54"/>
      <c r="E19" s="55"/>
      <c r="J19" s="31"/>
      <c r="K19" s="31"/>
      <c r="L19" s="32"/>
    </row>
    <row r="20" spans="1:12" s="12" customFormat="1" ht="17.25" x14ac:dyDescent="0.2">
      <c r="A20" s="33" t="s">
        <v>16</v>
      </c>
      <c r="B20" s="3">
        <v>1.8</v>
      </c>
      <c r="C20" s="57" t="s">
        <v>4</v>
      </c>
      <c r="D20" s="58"/>
      <c r="E20" s="35">
        <f>(B18-B20)/B18</f>
        <v>0.32075471698113206</v>
      </c>
      <c r="J20" s="31"/>
      <c r="K20" s="31"/>
      <c r="L20" s="32"/>
    </row>
    <row r="21" spans="1:12" s="12" customFormat="1" x14ac:dyDescent="0.2">
      <c r="C21" s="59" t="s">
        <v>18</v>
      </c>
      <c r="D21" s="60"/>
      <c r="E21" s="36"/>
      <c r="J21" s="31"/>
      <c r="K21" s="31"/>
      <c r="L21" s="32"/>
    </row>
    <row r="22" spans="1:12" x14ac:dyDescent="0.3">
      <c r="C22" s="49" t="s">
        <v>0</v>
      </c>
      <c r="D22" s="50"/>
      <c r="E22" s="37">
        <f>(420.86/E18^2)*(E20^3/(1-E20)^2)</f>
        <v>1.2041027137200093</v>
      </c>
      <c r="J22" s="30"/>
      <c r="K22" s="30"/>
      <c r="L22" s="38"/>
    </row>
    <row r="23" spans="1:12" x14ac:dyDescent="0.3">
      <c r="C23" s="49" t="s">
        <v>1</v>
      </c>
      <c r="D23" s="50"/>
      <c r="E23" s="37">
        <f>E22/100</f>
        <v>1.2041027137200093E-2</v>
      </c>
      <c r="J23" s="30"/>
      <c r="K23" s="30"/>
      <c r="L23" s="38"/>
    </row>
    <row r="24" spans="1:12" x14ac:dyDescent="0.3">
      <c r="A24" s="1"/>
      <c r="B24" s="46" t="s">
        <v>17</v>
      </c>
      <c r="C24" s="51" t="s">
        <v>19</v>
      </c>
      <c r="D24" s="52"/>
      <c r="E24" s="39">
        <f>E22*864</f>
        <v>1040.3447446540881</v>
      </c>
      <c r="J24" s="30"/>
      <c r="K24" s="30"/>
      <c r="L24" s="38"/>
    </row>
    <row r="25" spans="1:12" hidden="1" x14ac:dyDescent="0.3">
      <c r="E25" s="20"/>
      <c r="F25" s="30"/>
      <c r="J25" s="30"/>
      <c r="K25" s="30"/>
      <c r="L25" s="38"/>
    </row>
    <row r="26" spans="1:12" hidden="1" x14ac:dyDescent="0.3">
      <c r="C26" s="30"/>
      <c r="D26" s="30"/>
      <c r="J26" s="30"/>
      <c r="K26" s="30"/>
      <c r="L26" s="38"/>
    </row>
    <row r="27" spans="1:12" hidden="1" x14ac:dyDescent="0.3">
      <c r="C27" s="40"/>
      <c r="K27" s="30"/>
      <c r="L27" s="38"/>
    </row>
    <row r="28" spans="1:12" hidden="1" x14ac:dyDescent="0.3">
      <c r="C28" s="30"/>
      <c r="K28" s="30"/>
      <c r="L28" s="38"/>
    </row>
    <row r="29" spans="1:12" hidden="1" x14ac:dyDescent="0.3">
      <c r="C29" s="30"/>
      <c r="K29" s="30"/>
      <c r="L29" s="38"/>
    </row>
    <row r="30" spans="1:12" hidden="1" x14ac:dyDescent="0.3">
      <c r="C30" s="41"/>
      <c r="K30" s="30"/>
      <c r="L30" s="38"/>
    </row>
    <row r="31" spans="1:12" hidden="1" x14ac:dyDescent="0.3">
      <c r="K31" s="30"/>
      <c r="L31" s="38"/>
    </row>
    <row r="32" spans="1:12" hidden="1" x14ac:dyDescent="0.3">
      <c r="K32" s="30"/>
      <c r="L32" s="38"/>
    </row>
    <row r="33" spans="3:12" hidden="1" x14ac:dyDescent="0.3">
      <c r="C33" s="42"/>
      <c r="K33" s="30"/>
      <c r="L33" s="38"/>
    </row>
    <row r="34" spans="3:12" hidden="1" x14ac:dyDescent="0.3">
      <c r="F34" s="41"/>
      <c r="I34" s="41"/>
      <c r="K34" s="30"/>
      <c r="L34" s="38"/>
    </row>
    <row r="35" spans="3:12" hidden="1" x14ac:dyDescent="0.3">
      <c r="K35" s="30"/>
      <c r="L35" s="38"/>
    </row>
    <row r="36" spans="3:12" hidden="1" x14ac:dyDescent="0.3">
      <c r="C36" s="41"/>
      <c r="F36" s="38"/>
      <c r="I36" s="38"/>
      <c r="K36" s="30"/>
      <c r="L36" s="38"/>
    </row>
    <row r="37" spans="3:12" hidden="1" x14ac:dyDescent="0.3">
      <c r="K37" s="30"/>
      <c r="L37" s="38"/>
    </row>
    <row r="38" spans="3:12" hidden="1" x14ac:dyDescent="0.3">
      <c r="K38" s="30"/>
      <c r="L38" s="38"/>
    </row>
    <row r="39" spans="3:12" hidden="1" x14ac:dyDescent="0.3">
      <c r="F39" s="41"/>
      <c r="K39" s="30"/>
      <c r="L39" s="38"/>
    </row>
    <row r="40" spans="3:12" hidden="1" x14ac:dyDescent="0.3">
      <c r="K40" s="30"/>
      <c r="L40" s="38"/>
    </row>
    <row r="41" spans="3:12" hidden="1" x14ac:dyDescent="0.3">
      <c r="K41" s="30"/>
      <c r="L41" s="38"/>
    </row>
    <row r="42" spans="3:12" hidden="1" x14ac:dyDescent="0.3">
      <c r="K42" s="30"/>
      <c r="L42" s="38"/>
    </row>
    <row r="43" spans="3:12" hidden="1" x14ac:dyDescent="0.3">
      <c r="K43" s="30"/>
      <c r="L43" s="38"/>
    </row>
    <row r="44" spans="3:12" hidden="1" x14ac:dyDescent="0.3">
      <c r="K44" s="43"/>
      <c r="L44" s="44"/>
    </row>
    <row r="45" spans="3:12" hidden="1" x14ac:dyDescent="0.3"/>
    <row r="46" spans="3:12" hidden="1" x14ac:dyDescent="0.3"/>
    <row r="47" spans="3:12" hidden="1" x14ac:dyDescent="0.3"/>
    <row r="48" spans="3:12" hidden="1" x14ac:dyDescent="0.3"/>
    <row r="49" spans="11:11" hidden="1" x14ac:dyDescent="0.3">
      <c r="K49" s="45"/>
    </row>
    <row r="50" spans="11:11" hidden="1" x14ac:dyDescent="0.3"/>
    <row r="51" spans="11:11" hidden="1" x14ac:dyDescent="0.3"/>
    <row r="52" spans="11:11" hidden="1" x14ac:dyDescent="0.3"/>
    <row r="53" spans="11:11" hidden="1" x14ac:dyDescent="0.3"/>
    <row r="54" spans="11:11" hidden="1" x14ac:dyDescent="0.3"/>
    <row r="55" spans="11:11" hidden="1" x14ac:dyDescent="0.3">
      <c r="K55" s="45"/>
    </row>
    <row r="56" spans="11:11" hidden="1" x14ac:dyDescent="0.3"/>
    <row r="57" spans="11:11" hidden="1" x14ac:dyDescent="0.3"/>
    <row r="58" spans="11:11" hidden="1" x14ac:dyDescent="0.3"/>
    <row r="59" spans="11:11" hidden="1" x14ac:dyDescent="0.3"/>
    <row r="60" spans="11:11" hidden="1" x14ac:dyDescent="0.3"/>
    <row r="61" spans="11:11" hidden="1" x14ac:dyDescent="0.3"/>
  </sheetData>
  <sheetProtection password="CBF3" sheet="1" objects="1" scenarios="1" selectLockedCells="1" sort="0" autoFilter="0"/>
  <mergeCells count="11">
    <mergeCell ref="A3:E3"/>
    <mergeCell ref="C22:D22"/>
    <mergeCell ref="C23:D23"/>
    <mergeCell ref="C24:D24"/>
    <mergeCell ref="C17:E17"/>
    <mergeCell ref="A17:B17"/>
    <mergeCell ref="A19:B19"/>
    <mergeCell ref="C19:E19"/>
    <mergeCell ref="C18:D18"/>
    <mergeCell ref="C21:D21"/>
    <mergeCell ref="C20:D20"/>
  </mergeCells>
  <pageMargins left="0.75" right="0.75" top="1" bottom="1" header="0.5" footer="0.5"/>
  <pageSetup paperSize="9" scale="98" orientation="portrait" r:id="rId1"/>
  <headerFooter alignWithMargins="0">
    <oddHeader>&amp;C&amp;"Trebuchet MS,Standaard"&amp;F</oddHeader>
    <oddFooter>&amp;L&amp;"Trebuchet MS,Standaard"Date d'impression: &amp;D&amp;R&amp;"Trebuchet MS,Standaard"&amp;P/&amp;N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31" sqref="F31"/>
    </sheetView>
  </sheetViews>
  <sheetFormatPr defaultRowHeight="15" x14ac:dyDescent="0.3"/>
  <cols>
    <col min="1" max="1" width="9" style="63" bestFit="1" customWidth="1"/>
    <col min="2" max="3" width="8.85546875" style="63"/>
    <col min="4" max="4" width="11" style="63" bestFit="1" customWidth="1"/>
    <col min="5" max="5" width="28.7109375" style="63" customWidth="1"/>
  </cols>
  <sheetData>
    <row r="1" spans="1:5" x14ac:dyDescent="0.3">
      <c r="A1" s="61" t="s">
        <v>25</v>
      </c>
      <c r="B1" s="61" t="s">
        <v>26</v>
      </c>
      <c r="C1" s="61" t="s">
        <v>27</v>
      </c>
      <c r="D1" s="61" t="s">
        <v>28</v>
      </c>
      <c r="E1" s="61" t="s">
        <v>29</v>
      </c>
    </row>
    <row r="2" spans="1:5" x14ac:dyDescent="0.3">
      <c r="A2" s="61">
        <v>1</v>
      </c>
      <c r="B2" s="61" t="s">
        <v>30</v>
      </c>
      <c r="C2" s="61"/>
      <c r="D2" s="62">
        <v>40981</v>
      </c>
      <c r="E2" s="61"/>
    </row>
    <row r="3" spans="1:5" x14ac:dyDescent="0.3">
      <c r="A3" s="61"/>
      <c r="B3" s="61" t="s">
        <v>30</v>
      </c>
      <c r="C3" s="61"/>
      <c r="D3" s="61"/>
      <c r="E3" s="61" t="s">
        <v>31</v>
      </c>
    </row>
    <row r="4" spans="1:5" x14ac:dyDescent="0.3">
      <c r="A4" s="61">
        <v>0.1</v>
      </c>
      <c r="B4" s="61" t="s">
        <v>32</v>
      </c>
      <c r="C4" s="61"/>
      <c r="D4" s="62">
        <v>43717</v>
      </c>
      <c r="E4" s="61" t="s">
        <v>33</v>
      </c>
    </row>
    <row r="5" spans="1:5" x14ac:dyDescent="0.3">
      <c r="A5" s="61">
        <v>1</v>
      </c>
      <c r="B5" s="61" t="s">
        <v>30</v>
      </c>
      <c r="C5" s="61" t="s">
        <v>34</v>
      </c>
      <c r="D5" s="62">
        <v>43733</v>
      </c>
      <c r="E5" s="61" t="s">
        <v>35</v>
      </c>
    </row>
    <row r="6" spans="1:5" x14ac:dyDescent="0.3">
      <c r="A6" s="61"/>
      <c r="B6" s="61"/>
      <c r="C6" s="61"/>
      <c r="D6" s="61"/>
      <c r="E6" s="61"/>
    </row>
    <row r="7" spans="1:5" x14ac:dyDescent="0.3">
      <c r="A7" s="61"/>
      <c r="B7" s="61"/>
      <c r="C7" s="61"/>
      <c r="D7" s="61"/>
      <c r="E7" s="61"/>
    </row>
    <row r="8" spans="1:5" x14ac:dyDescent="0.3">
      <c r="A8" s="61"/>
      <c r="B8" s="61"/>
      <c r="C8" s="61"/>
      <c r="D8" s="61"/>
      <c r="E8" s="61"/>
    </row>
    <row r="9" spans="1:5" x14ac:dyDescent="0.3">
      <c r="A9" s="61"/>
      <c r="B9" s="61"/>
      <c r="C9" s="61"/>
      <c r="D9" s="61"/>
      <c r="E9" s="61"/>
    </row>
    <row r="10" spans="1:5" x14ac:dyDescent="0.3">
      <c r="A10" s="61"/>
      <c r="B10" s="61"/>
      <c r="C10" s="61"/>
      <c r="D10" s="61"/>
      <c r="E10" s="61"/>
    </row>
    <row r="11" spans="1:5" x14ac:dyDescent="0.3">
      <c r="A11" s="61"/>
      <c r="B11" s="61"/>
      <c r="C11" s="61"/>
      <c r="D11" s="61"/>
      <c r="E11" s="61"/>
    </row>
    <row r="12" spans="1:5" x14ac:dyDescent="0.3">
      <c r="A12" s="61"/>
      <c r="B12" s="61"/>
      <c r="C12" s="61"/>
      <c r="D12" s="61"/>
      <c r="E12" s="61"/>
    </row>
    <row r="13" spans="1:5" x14ac:dyDescent="0.3">
      <c r="A13" s="61"/>
      <c r="B13" s="61"/>
      <c r="C13" s="61"/>
      <c r="D13" s="61"/>
      <c r="E13" s="61"/>
    </row>
    <row r="14" spans="1:5" x14ac:dyDescent="0.3">
      <c r="A14" s="61"/>
      <c r="B14" s="61"/>
      <c r="C14" s="61"/>
      <c r="D14" s="61"/>
      <c r="E14" s="61"/>
    </row>
    <row r="15" spans="1:5" x14ac:dyDescent="0.3">
      <c r="A15" s="61"/>
      <c r="B15" s="61"/>
      <c r="C15" s="61"/>
      <c r="D15" s="61"/>
      <c r="E15" s="61"/>
    </row>
    <row r="16" spans="1:5" x14ac:dyDescent="0.3">
      <c r="A16" s="61"/>
      <c r="B16" s="61"/>
      <c r="C16" s="61"/>
      <c r="D16" s="61"/>
      <c r="E16" s="61"/>
    </row>
    <row r="17" spans="1:5" x14ac:dyDescent="0.3">
      <c r="A17" s="61"/>
      <c r="B17" s="61"/>
      <c r="C17" s="61"/>
      <c r="D17" s="61"/>
      <c r="E17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Donnees</vt:lpstr>
      <vt:lpstr>histlog</vt:lpstr>
      <vt:lpstr>Courbe cumul</vt:lpstr>
      <vt:lpstr>Courbe fraction</vt:lpstr>
    </vt:vector>
  </TitlesOfParts>
  <Company>IWACO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Van Houtte</dc:creator>
  <cp:lastModifiedBy>Yves Van Malderen</cp:lastModifiedBy>
  <cp:lastPrinted>2019-09-25T14:51:25Z</cp:lastPrinted>
  <dcterms:created xsi:type="dcterms:W3CDTF">2001-04-26T10:31:16Z</dcterms:created>
  <dcterms:modified xsi:type="dcterms:W3CDTF">2019-09-25T14:53:26Z</dcterms:modified>
</cp:coreProperties>
</file>